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Stoich" sheetId="1" r:id="rId1"/>
    <sheet name="Data" sheetId="2" r:id="rId2"/>
  </sheets>
  <definedNames>
    <definedName name="Hydrocarbon">'Data'!$A$4:$A$12</definedName>
    <definedName name="Molar_Ox_to_Fuel_Ratio">'Data'!$D$4:$D$12</definedName>
    <definedName name="Moles_Air_per_Mole_of_Fuel">'Data'!$G$4:$G$12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<sst xmlns="http://schemas.openxmlformats.org/spreadsheetml/2006/main" count="72" uniqueCount="54">
  <si>
    <t>Hydrocarbon</t>
  </si>
  <si>
    <t>Chemical Formula</t>
  </si>
  <si>
    <t>Chemical Weight</t>
  </si>
  <si>
    <t>Methane</t>
  </si>
  <si>
    <t>Propane</t>
  </si>
  <si>
    <t>Ethane</t>
  </si>
  <si>
    <t>Butane</t>
  </si>
  <si>
    <t>Pentane</t>
  </si>
  <si>
    <t>Hexane</t>
  </si>
  <si>
    <t>CH4</t>
  </si>
  <si>
    <t>Composition of Air</t>
  </si>
  <si>
    <t>N2</t>
  </si>
  <si>
    <t>O2</t>
  </si>
  <si>
    <t>Ar</t>
  </si>
  <si>
    <t>CO2</t>
  </si>
  <si>
    <t>Ne</t>
  </si>
  <si>
    <t>% Volume or Moles</t>
  </si>
  <si>
    <t>Air</t>
  </si>
  <si>
    <t>See Below</t>
  </si>
  <si>
    <t>C2H6</t>
  </si>
  <si>
    <t>C3H8</t>
  </si>
  <si>
    <t>C4H10</t>
  </si>
  <si>
    <t>C5H12</t>
  </si>
  <si>
    <t>C6H14</t>
  </si>
  <si>
    <t>Toluene</t>
  </si>
  <si>
    <t>nHeptane</t>
  </si>
  <si>
    <t>C7H8</t>
  </si>
  <si>
    <t>C7H16</t>
  </si>
  <si>
    <t>n/a</t>
  </si>
  <si>
    <t>Equiv Ratio</t>
  </si>
  <si>
    <t>Oxidizer</t>
  </si>
  <si>
    <t>*Vol equiv to Molar Fraction</t>
  </si>
  <si>
    <t>Moles Air per Mole of Fuel</t>
  </si>
  <si>
    <t>Mass Air per Mass Fuel</t>
  </si>
  <si>
    <t>Mole Fraction</t>
  </si>
  <si>
    <t>Molar Ox to Fuel Ratio</t>
  </si>
  <si>
    <t>Total</t>
  </si>
  <si>
    <t>With Air</t>
  </si>
  <si>
    <t>With Argon</t>
  </si>
  <si>
    <r>
      <t>O</t>
    </r>
    <r>
      <rPr>
        <vertAlign val="subscript"/>
        <sz val="10"/>
        <rFont val="Arial"/>
        <family val="2"/>
      </rPr>
      <t>2</t>
    </r>
  </si>
  <si>
    <r>
      <t>N</t>
    </r>
    <r>
      <rPr>
        <vertAlign val="subscript"/>
        <sz val="10"/>
        <rFont val="Arial"/>
        <family val="2"/>
      </rPr>
      <t>2</t>
    </r>
  </si>
  <si>
    <t>Equivalence Ratio</t>
  </si>
  <si>
    <t>Input Mixture Ratio (Mass)</t>
  </si>
  <si>
    <t>Inputs:</t>
  </si>
  <si>
    <t>1) Equivalence Ratio</t>
  </si>
  <si>
    <t>2) Fuel Type</t>
  </si>
  <si>
    <t>3) Argon Mole Fraction</t>
  </si>
  <si>
    <t>1) Equivalence Ratio (above)</t>
  </si>
  <si>
    <t>1) Mixture Ratio</t>
  </si>
  <si>
    <t>Normalized Mole Fraction</t>
  </si>
  <si>
    <t>C2H4</t>
  </si>
  <si>
    <t>Ethylene</t>
  </si>
  <si>
    <t>With Oxygen</t>
  </si>
  <si>
    <t>3) 100 gms assumed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</si>
</sst>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00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165" fontId="0" fillId="0" borderId="6" xfId="0" applyNumberForma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/>
    </xf>
    <xf numFmtId="2" fontId="0" fillId="3" borderId="9" xfId="0" applyNumberForma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4" borderId="20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3" borderId="0" xfId="0" applyNumberFormat="1" applyFill="1" applyAlignment="1">
      <alignment horizontal="center" wrapText="1"/>
    </xf>
    <xf numFmtId="165" fontId="0" fillId="0" borderId="0" xfId="0" applyNumberFormat="1" applyAlignment="1">
      <alignment/>
    </xf>
    <xf numFmtId="165" fontId="0" fillId="0" borderId="8" xfId="0" applyNumberFormat="1" applyBorder="1" applyAlignment="1">
      <alignment/>
    </xf>
    <xf numFmtId="165" fontId="3" fillId="0" borderId="21" xfId="0" applyNumberFormat="1" applyFont="1" applyBorder="1" applyAlignment="1">
      <alignment/>
    </xf>
    <xf numFmtId="165" fontId="0" fillId="3" borderId="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F21"/>
  <sheetViews>
    <sheetView tabSelected="1" workbookViewId="0" topLeftCell="A1">
      <selection activeCell="F4" sqref="F4"/>
    </sheetView>
  </sheetViews>
  <sheetFormatPr defaultColWidth="9.140625" defaultRowHeight="12.75"/>
  <cols>
    <col min="1" max="1" width="24.7109375" style="0" bestFit="1" customWidth="1"/>
    <col min="2" max="2" width="11.7109375" style="0" customWidth="1"/>
    <col min="3" max="3" width="14.421875" style="0" customWidth="1"/>
    <col min="4" max="4" width="12.8515625" style="0" customWidth="1"/>
    <col min="5" max="5" width="12.28125" style="0" customWidth="1"/>
    <col min="6" max="6" width="14.28125" style="0" customWidth="1"/>
    <col min="7" max="7" width="12.8515625" style="0" customWidth="1"/>
    <col min="8" max="8" width="12.421875" style="0" bestFit="1" customWidth="1"/>
  </cols>
  <sheetData>
    <row r="3" spans="1:6" s="2" customFormat="1" ht="13.5" thickBot="1">
      <c r="A3"/>
      <c r="B3" s="38" t="s">
        <v>41</v>
      </c>
      <c r="C3" s="38"/>
      <c r="D3" s="38"/>
      <c r="E3"/>
      <c r="F3"/>
    </row>
    <row r="4" spans="1:4" ht="26.25" customHeight="1">
      <c r="A4" s="29" t="s">
        <v>43</v>
      </c>
      <c r="B4" s="39" t="s">
        <v>37</v>
      </c>
      <c r="C4" s="23">
        <f>0.05*D4</f>
        <v>1</v>
      </c>
      <c r="D4" s="7">
        <v>20</v>
      </c>
    </row>
    <row r="5" spans="1:6" ht="12.75">
      <c r="A5" s="30" t="s">
        <v>44</v>
      </c>
      <c r="B5" s="40"/>
      <c r="C5" s="24"/>
      <c r="D5" s="21" t="s">
        <v>34</v>
      </c>
      <c r="E5" s="2"/>
      <c r="F5" s="2"/>
    </row>
    <row r="6" spans="1:4" ht="18.75" customHeight="1">
      <c r="A6" s="30" t="s">
        <v>45</v>
      </c>
      <c r="B6" s="40"/>
      <c r="C6" s="25">
        <v>2</v>
      </c>
      <c r="D6" s="14">
        <f>1/(1+(100/21)*INDEX(Molar_Ox_to_Fuel_Ratio,$C$6)/C4)</f>
        <v>0.06542056074766356</v>
      </c>
    </row>
    <row r="7" spans="1:4" ht="15">
      <c r="A7" s="31"/>
      <c r="B7" s="40"/>
      <c r="C7" s="26" t="s">
        <v>39</v>
      </c>
      <c r="D7" s="14">
        <f>(1-D6)*0.21</f>
        <v>0.19626168224299065</v>
      </c>
    </row>
    <row r="8" spans="1:4" ht="15.75" thickBot="1">
      <c r="A8" s="31"/>
      <c r="B8" s="40"/>
      <c r="C8" s="27" t="s">
        <v>40</v>
      </c>
      <c r="D8" s="50">
        <f>1-D6-D7</f>
        <v>0.7383177570093458</v>
      </c>
    </row>
    <row r="9" spans="1:4" ht="13.5" thickBot="1">
      <c r="A9" s="32"/>
      <c r="B9" s="41"/>
      <c r="C9" s="28" t="s">
        <v>36</v>
      </c>
      <c r="D9" s="51">
        <f>SUM(D6:D8)</f>
        <v>1</v>
      </c>
    </row>
    <row r="10" spans="1:4" ht="13.5" thickBot="1">
      <c r="A10" s="33"/>
      <c r="B10" s="34"/>
      <c r="C10" s="34"/>
      <c r="D10" s="34"/>
    </row>
    <row r="11" spans="1:4" ht="12.75">
      <c r="A11" s="29" t="s">
        <v>43</v>
      </c>
      <c r="B11" s="36" t="s">
        <v>38</v>
      </c>
      <c r="C11" s="13"/>
      <c r="D11" s="21" t="s">
        <v>34</v>
      </c>
    </row>
    <row r="12" spans="1:5" ht="19.5" customHeight="1">
      <c r="A12" s="30" t="s">
        <v>47</v>
      </c>
      <c r="B12" s="36"/>
      <c r="C12" s="13">
        <v>2</v>
      </c>
      <c r="D12" s="14">
        <f>(1-D14)/(INDEX(Molar_Ox_to_Fuel_Ratio,C12)/C4+1)</f>
        <v>0.065</v>
      </c>
      <c r="E12" s="7"/>
    </row>
    <row r="13" spans="1:4" ht="15">
      <c r="A13" s="30" t="s">
        <v>45</v>
      </c>
      <c r="B13" s="36"/>
      <c r="C13" s="12" t="s">
        <v>39</v>
      </c>
      <c r="D13" s="14">
        <f>1-D12-D14</f>
        <v>0.19500000000000006</v>
      </c>
    </row>
    <row r="14" spans="1:5" ht="29.25" customHeight="1" thickBot="1">
      <c r="A14" s="31" t="s">
        <v>46</v>
      </c>
      <c r="B14" s="36"/>
      <c r="C14" s="22" t="s">
        <v>13</v>
      </c>
      <c r="D14" s="52">
        <f>E14*0.01</f>
        <v>0.74</v>
      </c>
      <c r="E14">
        <v>74</v>
      </c>
    </row>
    <row r="15" spans="1:4" ht="13.5" thickBot="1">
      <c r="A15" s="32"/>
      <c r="B15" s="37"/>
      <c r="C15" s="20" t="s">
        <v>36</v>
      </c>
      <c r="D15" s="51">
        <f>SUM(D12:D14)</f>
        <v>1</v>
      </c>
    </row>
    <row r="16" spans="1:4" ht="13.5" thickBot="1">
      <c r="A16" s="34"/>
      <c r="B16" s="34"/>
      <c r="C16" s="34"/>
      <c r="D16" s="34"/>
    </row>
    <row r="17" spans="1:4" ht="12.75">
      <c r="A17" s="29" t="s">
        <v>43</v>
      </c>
      <c r="B17" s="38" t="s">
        <v>42</v>
      </c>
      <c r="C17" s="38"/>
      <c r="D17" s="38"/>
    </row>
    <row r="18" spans="1:3" s="2" customFormat="1" ht="12.75">
      <c r="A18" s="30" t="s">
        <v>48</v>
      </c>
      <c r="B18" s="35" t="s">
        <v>52</v>
      </c>
      <c r="C18" s="48">
        <v>1</v>
      </c>
    </row>
    <row r="19" spans="1:5" ht="25.5">
      <c r="A19" s="30" t="s">
        <v>45</v>
      </c>
      <c r="B19" s="35"/>
      <c r="D19" s="2" t="s">
        <v>34</v>
      </c>
      <c r="E19" t="s">
        <v>49</v>
      </c>
    </row>
    <row r="20" spans="1:5" ht="18.75" customHeight="1">
      <c r="A20" s="31" t="s">
        <v>53</v>
      </c>
      <c r="B20" s="35"/>
      <c r="C20" s="2">
        <v>2</v>
      </c>
      <c r="D20" s="49">
        <f>100/INDEX(Data!C4:C12,Stoich!C20)</f>
        <v>3.5648082133181234</v>
      </c>
      <c r="E20" s="49">
        <f>D20/($D$20+$D$21)</f>
        <v>0.5328715113568241</v>
      </c>
    </row>
    <row r="21" spans="1:5" ht="15.75" thickBot="1">
      <c r="A21" s="32"/>
      <c r="B21" s="35"/>
      <c r="C21" s="12" t="s">
        <v>39</v>
      </c>
      <c r="D21" s="49">
        <f>100*C18/32</f>
        <v>3.125</v>
      </c>
      <c r="E21" s="49">
        <f>D21/($D$20+$D$21)</f>
        <v>0.4671284886431759</v>
      </c>
    </row>
    <row r="25" ht="18.75" customHeight="1"/>
    <row r="27" ht="24.75" customHeight="1"/>
    <row r="28" ht="19.5" customHeight="1"/>
    <row r="30" ht="26.25" customHeight="1"/>
  </sheetData>
  <mergeCells count="5">
    <mergeCell ref="B18:B21"/>
    <mergeCell ref="B11:B15"/>
    <mergeCell ref="B3:D3"/>
    <mergeCell ref="B17:D17"/>
    <mergeCell ref="B4:B9"/>
  </mergeCells>
  <dataValidations count="3">
    <dataValidation allowBlank="1" showInputMessage="1" showErrorMessage="1" prompt="Use the Arrow keys to change this value...." sqref="C4"/>
    <dataValidation allowBlank="1" showInputMessage="1" showErrorMessage="1" prompt="Use the arrows to change values...." sqref="D14"/>
    <dataValidation allowBlank="1" showInputMessage="1" showErrorMessage="1" prompt="Equivalence Ratio =&#10;MR-stoichemetric / MR-actual&#10;where MR = molar ratio of air to fuel" sqref="B3:D3"/>
  </dataValidations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9"/>
  <sheetViews>
    <sheetView workbookViewId="0" topLeftCell="A1">
      <selection activeCell="C5" sqref="C5"/>
    </sheetView>
  </sheetViews>
  <sheetFormatPr defaultColWidth="9.140625" defaultRowHeight="12.75"/>
  <sheetData>
    <row r="1" spans="5:8" ht="12.75">
      <c r="E1" s="42" t="s">
        <v>29</v>
      </c>
      <c r="F1" s="46">
        <v>1</v>
      </c>
      <c r="G1" s="42" t="s">
        <v>29</v>
      </c>
      <c r="H1" s="44">
        <f>Stoich!C4</f>
        <v>1</v>
      </c>
    </row>
    <row r="2" spans="5:8" ht="12.75">
      <c r="E2" s="43"/>
      <c r="F2" s="47"/>
      <c r="G2" s="43"/>
      <c r="H2" s="45"/>
    </row>
    <row r="3" spans="1:8" ht="39">
      <c r="A3" s="15" t="s">
        <v>0</v>
      </c>
      <c r="B3" s="15" t="s">
        <v>1</v>
      </c>
      <c r="C3" s="15" t="s">
        <v>2</v>
      </c>
      <c r="D3" s="18" t="s">
        <v>35</v>
      </c>
      <c r="E3" s="17" t="s">
        <v>32</v>
      </c>
      <c r="F3" s="16" t="s">
        <v>33</v>
      </c>
      <c r="G3" s="17" t="s">
        <v>32</v>
      </c>
      <c r="H3" s="16" t="s">
        <v>33</v>
      </c>
    </row>
    <row r="4" spans="1:8" ht="12.75">
      <c r="A4" s="12" t="s">
        <v>3</v>
      </c>
      <c r="B4" s="13" t="s">
        <v>9</v>
      </c>
      <c r="C4" s="14">
        <f>1*12.01+4*1.008</f>
        <v>16.042</v>
      </c>
      <c r="D4" s="19">
        <v>2</v>
      </c>
      <c r="E4" s="8">
        <v>9.53</v>
      </c>
      <c r="F4" s="9">
        <v>17.2</v>
      </c>
      <c r="G4" s="8">
        <f aca="true" t="shared" si="0" ref="G4:H12">E4/$H$1</f>
        <v>9.53</v>
      </c>
      <c r="H4" s="9">
        <f t="shared" si="0"/>
        <v>17.2</v>
      </c>
    </row>
    <row r="5" spans="1:8" ht="12.75">
      <c r="A5" s="12" t="s">
        <v>51</v>
      </c>
      <c r="B5" s="13" t="s">
        <v>50</v>
      </c>
      <c r="C5" s="14">
        <f>2*12.01+4*1.008</f>
        <v>28.052</v>
      </c>
      <c r="D5" s="19">
        <v>3</v>
      </c>
      <c r="E5" s="8">
        <v>14.292</v>
      </c>
      <c r="F5" s="9">
        <v>14.72</v>
      </c>
      <c r="G5" s="8">
        <f>E5/$H$1</f>
        <v>14.292</v>
      </c>
      <c r="H5" s="9">
        <f>F5/$H$1</f>
        <v>14.72</v>
      </c>
    </row>
    <row r="6" spans="1:8" ht="12.75">
      <c r="A6" s="12" t="s">
        <v>5</v>
      </c>
      <c r="B6" s="13" t="s">
        <v>19</v>
      </c>
      <c r="C6" s="14">
        <f>2*12.01+6*1.008</f>
        <v>30.067999999999998</v>
      </c>
      <c r="D6" s="19">
        <v>3.5</v>
      </c>
      <c r="E6" s="8">
        <v>16.68</v>
      </c>
      <c r="F6" s="9">
        <v>15.9</v>
      </c>
      <c r="G6" s="8">
        <f t="shared" si="0"/>
        <v>16.68</v>
      </c>
      <c r="H6" s="9">
        <f t="shared" si="0"/>
        <v>15.9</v>
      </c>
    </row>
    <row r="7" spans="1:8" ht="12.75">
      <c r="A7" s="12" t="s">
        <v>4</v>
      </c>
      <c r="B7" s="13" t="s">
        <v>20</v>
      </c>
      <c r="C7" s="14">
        <f>3*12.01+8*1.008</f>
        <v>44.094</v>
      </c>
      <c r="D7" s="19">
        <v>5</v>
      </c>
      <c r="E7" s="8">
        <v>23.82</v>
      </c>
      <c r="F7" s="9">
        <v>15.25</v>
      </c>
      <c r="G7" s="8">
        <f t="shared" si="0"/>
        <v>23.82</v>
      </c>
      <c r="H7" s="9">
        <f t="shared" si="0"/>
        <v>15.25</v>
      </c>
    </row>
    <row r="8" spans="1:8" ht="12.75">
      <c r="A8" s="12" t="s">
        <v>6</v>
      </c>
      <c r="B8" s="13" t="s">
        <v>21</v>
      </c>
      <c r="C8" s="14">
        <f>4*12.01+10*1.008</f>
        <v>58.12</v>
      </c>
      <c r="D8" s="19">
        <v>6.5</v>
      </c>
      <c r="E8" s="8">
        <v>30.97</v>
      </c>
      <c r="F8" s="9">
        <v>14.98</v>
      </c>
      <c r="G8" s="8">
        <f t="shared" si="0"/>
        <v>30.97</v>
      </c>
      <c r="H8" s="9">
        <f t="shared" si="0"/>
        <v>14.98</v>
      </c>
    </row>
    <row r="9" spans="1:8" ht="12.75">
      <c r="A9" s="12" t="s">
        <v>7</v>
      </c>
      <c r="B9" s="13" t="s">
        <v>22</v>
      </c>
      <c r="C9" s="14">
        <f>5*12.01+12*1.008</f>
        <v>72.146</v>
      </c>
      <c r="D9" s="19">
        <v>8</v>
      </c>
      <c r="E9" s="8">
        <v>38.11</v>
      </c>
      <c r="F9" s="9">
        <v>15.32</v>
      </c>
      <c r="G9" s="8">
        <f t="shared" si="0"/>
        <v>38.11</v>
      </c>
      <c r="H9" s="9">
        <f t="shared" si="0"/>
        <v>15.32</v>
      </c>
    </row>
    <row r="10" spans="1:8" ht="12.75">
      <c r="A10" s="12" t="s">
        <v>8</v>
      </c>
      <c r="B10" s="13" t="s">
        <v>23</v>
      </c>
      <c r="C10" s="14">
        <f>6*12.01+14*1.008</f>
        <v>86.172</v>
      </c>
      <c r="D10" s="19">
        <v>9.5</v>
      </c>
      <c r="E10" s="8">
        <v>45.26</v>
      </c>
      <c r="F10" s="9">
        <v>15.24</v>
      </c>
      <c r="G10" s="8">
        <f>E10/$H$1</f>
        <v>45.26</v>
      </c>
      <c r="H10" s="9">
        <f t="shared" si="0"/>
        <v>15.24</v>
      </c>
    </row>
    <row r="11" spans="1:8" ht="12.75">
      <c r="A11" s="12" t="s">
        <v>24</v>
      </c>
      <c r="B11" s="13" t="s">
        <v>26</v>
      </c>
      <c r="C11" s="14">
        <f>7*12.01+8*1.008</f>
        <v>92.13399999999999</v>
      </c>
      <c r="D11" s="19">
        <v>9</v>
      </c>
      <c r="E11" s="8">
        <v>42.86</v>
      </c>
      <c r="F11" s="9">
        <v>13.44</v>
      </c>
      <c r="G11" s="8">
        <f t="shared" si="0"/>
        <v>42.86</v>
      </c>
      <c r="H11" s="9">
        <f t="shared" si="0"/>
        <v>13.44</v>
      </c>
    </row>
    <row r="12" spans="1:8" ht="13.5" thickBot="1">
      <c r="A12" s="12" t="s">
        <v>25</v>
      </c>
      <c r="B12" s="13" t="s">
        <v>27</v>
      </c>
      <c r="C12" s="14">
        <f>7*12.01+16*1.008</f>
        <v>100.198</v>
      </c>
      <c r="D12" s="19">
        <v>11</v>
      </c>
      <c r="E12" s="10">
        <v>52.38</v>
      </c>
      <c r="F12" s="11">
        <v>15.11</v>
      </c>
      <c r="G12" s="10">
        <f t="shared" si="0"/>
        <v>52.38</v>
      </c>
      <c r="H12" s="11">
        <f t="shared" si="0"/>
        <v>15.11</v>
      </c>
    </row>
    <row r="17" ht="12.75">
      <c r="A17" s="5" t="s">
        <v>30</v>
      </c>
    </row>
    <row r="18" spans="1:8" ht="12.75">
      <c r="A18" t="s">
        <v>17</v>
      </c>
      <c r="B18" t="s">
        <v>18</v>
      </c>
      <c r="C18" s="4">
        <v>28.9</v>
      </c>
      <c r="D18" s="4"/>
      <c r="E18" s="6" t="s">
        <v>28</v>
      </c>
      <c r="F18" s="6" t="s">
        <v>28</v>
      </c>
      <c r="G18" s="6" t="s">
        <v>28</v>
      </c>
      <c r="H18" s="6" t="s">
        <v>28</v>
      </c>
    </row>
    <row r="19" spans="1:3" ht="12.75">
      <c r="A19" t="s">
        <v>12</v>
      </c>
      <c r="B19" t="s">
        <v>12</v>
      </c>
      <c r="C19">
        <v>32</v>
      </c>
    </row>
    <row r="22" spans="2:5" ht="39">
      <c r="B22" s="2"/>
      <c r="C22" s="2" t="s">
        <v>10</v>
      </c>
      <c r="D22" s="2" t="s">
        <v>16</v>
      </c>
      <c r="E22" s="2"/>
    </row>
    <row r="23" spans="3:4" ht="12.75">
      <c r="C23" t="s">
        <v>11</v>
      </c>
      <c r="D23" s="3">
        <v>0.78</v>
      </c>
    </row>
    <row r="24" spans="3:4" ht="12.75">
      <c r="C24" t="s">
        <v>12</v>
      </c>
      <c r="D24" s="3">
        <v>0.2095</v>
      </c>
    </row>
    <row r="25" spans="3:4" ht="12.75">
      <c r="C25" t="s">
        <v>13</v>
      </c>
      <c r="D25" s="3">
        <v>0.00934</v>
      </c>
    </row>
    <row r="26" spans="3:4" ht="12.75">
      <c r="C26" t="s">
        <v>14</v>
      </c>
      <c r="D26" s="3">
        <v>0.000314</v>
      </c>
    </row>
    <row r="27" spans="3:4" ht="12.75">
      <c r="C27" t="s">
        <v>15</v>
      </c>
      <c r="D27" s="3">
        <v>1.8E-05</v>
      </c>
    </row>
    <row r="28" ht="12.75">
      <c r="D28" s="1"/>
    </row>
    <row r="29" ht="12.75">
      <c r="B29" t="s">
        <v>31</v>
      </c>
    </row>
  </sheetData>
  <mergeCells count="4">
    <mergeCell ref="G1:G2"/>
    <mergeCell ref="H1:H2"/>
    <mergeCell ref="E1:E2"/>
    <mergeCell ref="F1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Brinkley</cp:lastModifiedBy>
  <dcterms:created xsi:type="dcterms:W3CDTF">1996-10-14T23:33:28Z</dcterms:created>
  <dcterms:modified xsi:type="dcterms:W3CDTF">2005-01-25T21:04:25Z</dcterms:modified>
  <cp:category/>
  <cp:version/>
  <cp:contentType/>
  <cp:contentStatus/>
</cp:coreProperties>
</file>